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6.xml" ContentType="application/vnd.ms-office.chartstyle+xml"/>
  <Override PartName="/xl/charts/style7.xml" ContentType="application/vnd.ms-office.chart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4.xml" ContentType="application/vnd.ms-office.chartstyle+xml"/>
  <Override PartName="/xl/charts/style5.xml" ContentType="application/vnd.ms-office.chartsty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style2.xml" ContentType="application/vnd.ms-office.chartstyle+xml"/>
  <Override PartName="/xl/charts/style3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olors6.xml" ContentType="application/vnd.ms-office.chartcolorstyle+xml"/>
  <Override PartName="/xl/charts/colors7.xml" ContentType="application/vnd.ms-office.chartcolorstyl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/colors4.xml" ContentType="application/vnd.ms-office.chartcolorstyle+xml"/>
  <Override PartName="/xl/charts/colors5.xml" ContentType="application/vnd.ms-office.chartcolorstyle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3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7470" windowHeight="2835" activeTab="2"/>
  </bookViews>
  <sheets>
    <sheet name="liquidity ratios" sheetId="1" r:id="rId1"/>
    <sheet name="Solvency" sheetId="3" r:id="rId2"/>
    <sheet name="profitability ratios" sheetId="4" r:id="rId3"/>
    <sheet name="DSO" sheetId="5" r:id="rId4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5"/>
  <c r="F8"/>
  <c r="D8"/>
  <c r="E7"/>
  <c r="F7"/>
  <c r="D7"/>
  <c r="F6"/>
  <c r="E6"/>
  <c r="D6"/>
  <c r="G10" i="1"/>
  <c r="D69" i="4"/>
  <c r="E69"/>
  <c r="C69"/>
  <c r="G30"/>
  <c r="H30"/>
  <c r="F30"/>
  <c r="F19"/>
  <c r="B30"/>
  <c r="G25"/>
  <c r="L6"/>
  <c r="H25"/>
  <c r="M6"/>
  <c r="F25"/>
  <c r="K6"/>
  <c r="J6"/>
  <c r="G13"/>
  <c r="G14"/>
  <c r="H13"/>
  <c r="H14"/>
  <c r="F13"/>
  <c r="F14"/>
  <c r="D17" i="3"/>
  <c r="G14" i="1"/>
  <c r="H14"/>
  <c r="F14"/>
  <c r="G13"/>
  <c r="H13"/>
  <c r="F13"/>
  <c r="H12"/>
  <c r="G12"/>
  <c r="F12"/>
  <c r="H10"/>
  <c r="F10"/>
  <c r="G9"/>
  <c r="H9"/>
  <c r="F9"/>
  <c r="G7"/>
  <c r="H7"/>
  <c r="F7"/>
  <c r="G5"/>
  <c r="H5"/>
  <c r="F5"/>
  <c r="F12" i="4"/>
  <c r="G12"/>
  <c r="H12"/>
  <c r="G19"/>
  <c r="G20"/>
  <c r="L5"/>
  <c r="H19"/>
  <c r="H20"/>
  <c r="M5"/>
  <c r="F20"/>
  <c r="K5"/>
  <c r="L4"/>
  <c r="M4"/>
  <c r="K4"/>
  <c r="G8"/>
  <c r="L3"/>
  <c r="H8"/>
  <c r="M3"/>
  <c r="F8"/>
  <c r="K3"/>
  <c r="E17" i="3"/>
  <c r="J4"/>
  <c r="F17"/>
  <c r="K4"/>
  <c r="I4"/>
  <c r="E10"/>
  <c r="J3"/>
  <c r="F10"/>
  <c r="K3"/>
  <c r="D10"/>
  <c r="I3"/>
  <c r="L5" i="1"/>
  <c r="M5"/>
  <c r="K5"/>
  <c r="L4"/>
  <c r="M4"/>
  <c r="K4"/>
  <c r="L3"/>
  <c r="M3"/>
  <c r="K3"/>
</calcChain>
</file>

<file path=xl/sharedStrings.xml><?xml version="1.0" encoding="utf-8"?>
<sst xmlns="http://schemas.openxmlformats.org/spreadsheetml/2006/main" count="68" uniqueCount="57">
  <si>
    <t>monetary assets/current liabilities</t>
  </si>
  <si>
    <t>Debt ratio</t>
  </si>
  <si>
    <t>Total Liablities/Total Assets</t>
  </si>
  <si>
    <t>Quick ratio</t>
  </si>
  <si>
    <t>Current Assets /Current liablities</t>
  </si>
  <si>
    <t>Gross profit margin</t>
  </si>
  <si>
    <t>Cash ratio</t>
  </si>
  <si>
    <t>Cash plus short-term marketable securities/current liabilities</t>
  </si>
  <si>
    <t>Netprofit margin</t>
  </si>
  <si>
    <t>Net profit/net revenue</t>
  </si>
  <si>
    <t>Return on Assets</t>
  </si>
  <si>
    <t>Net income /Total Assets</t>
  </si>
  <si>
    <t>Current ratio</t>
  </si>
  <si>
    <t>Debt to equity ratio</t>
  </si>
  <si>
    <t>debt/equity</t>
  </si>
  <si>
    <t>Price to earnings ratio</t>
  </si>
  <si>
    <t>Walmart</t>
  </si>
  <si>
    <t>walmart</t>
  </si>
  <si>
    <t>Short term marketable securities</t>
  </si>
  <si>
    <t>current liabilities</t>
  </si>
  <si>
    <t>Total liabilities</t>
  </si>
  <si>
    <t>Total assets</t>
  </si>
  <si>
    <t>Total equity</t>
  </si>
  <si>
    <t>Net profit</t>
  </si>
  <si>
    <t>Net revenue</t>
  </si>
  <si>
    <t>net income</t>
  </si>
  <si>
    <t>net revenue</t>
  </si>
  <si>
    <t xml:space="preserve">shares </t>
  </si>
  <si>
    <t>net profit</t>
  </si>
  <si>
    <t>PE ratio</t>
  </si>
  <si>
    <t>,000,</t>
  </si>
  <si>
    <t>Current assets</t>
  </si>
  <si>
    <t>Current liabilities</t>
  </si>
  <si>
    <t>inventory</t>
  </si>
  <si>
    <t>Quick assets</t>
  </si>
  <si>
    <t>current assets</t>
  </si>
  <si>
    <t>2018 '000'</t>
  </si>
  <si>
    <t>gross profit/net revenue</t>
  </si>
  <si>
    <t>gross profit</t>
  </si>
  <si>
    <t>Chart showing google changes in revenue</t>
  </si>
  <si>
    <t>operating income</t>
  </si>
  <si>
    <t>Net income</t>
  </si>
  <si>
    <t>EBIT</t>
  </si>
  <si>
    <t>Interest</t>
  </si>
  <si>
    <t>Tax</t>
  </si>
  <si>
    <t>Operating activities</t>
  </si>
  <si>
    <t>Financing activities</t>
  </si>
  <si>
    <t>Investing activities</t>
  </si>
  <si>
    <t xml:space="preserve">Valuation ratios </t>
  </si>
  <si>
    <t>P/E</t>
  </si>
  <si>
    <t>P/B</t>
  </si>
  <si>
    <t>P/S</t>
  </si>
  <si>
    <t>Days sales outstanding</t>
  </si>
  <si>
    <t>Total credit sales</t>
  </si>
  <si>
    <t>Average accounts recievable</t>
  </si>
  <si>
    <t>Accounts recievable</t>
  </si>
  <si>
    <t>Multiply by number of days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</si>
</sst>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 vertical="center" indent="5"/>
    </xf>
    <xf numFmtId="3" fontId="0" fillId="0" borderId="0" xfId="0" applyNumberFormat="1"/>
    <xf numFmtId="1" fontId="0" fillId="0" borderId="0" xfId="0" applyNumberFormat="1"/>
    <xf numFmtId="10" fontId="3" fillId="0" borderId="0" xfId="1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10" fontId="3" fillId="0" borderId="2" xfId="1" applyNumberFormat="1" applyFont="1" applyBorder="1"/>
    <xf numFmtId="1" fontId="0" fillId="0" borderId="2" xfId="0" applyNumberFormat="1" applyBorder="1"/>
    <xf numFmtId="2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0" fontId="5" fillId="0" borderId="0" xfId="0" applyFont="1"/>
    <xf numFmtId="9" fontId="0" fillId="0" borderId="0" xfId="1" applyFont="1"/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9" fontId="0" fillId="0" borderId="2" xfId="1" applyFont="1" applyBorder="1"/>
    <xf numFmtId="9" fontId="0" fillId="0" borderId="1" xfId="1" applyFont="1" applyBorder="1"/>
    <xf numFmtId="9" fontId="0" fillId="0" borderId="3" xfId="1" applyFont="1" applyBorder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'liquidity ratios'!$K$2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'liquidity ratios'!$J$3:$J$5</c:f>
              <c:strCache>
                <c:ptCount val="3"/>
                <c:pt idx="0">
                  <c:v>Quick ratio</c:v>
                </c:pt>
                <c:pt idx="1">
                  <c:v>Current ratio</c:v>
                </c:pt>
                <c:pt idx="2">
                  <c:v>Cash ratio</c:v>
                </c:pt>
              </c:strCache>
            </c:strRef>
          </c:cat>
          <c:val>
            <c:numRef>
              <c:f>'liquidity ratios'!$K$3:$K$5</c:f>
              <c:numCache>
                <c:formatCode>General</c:formatCode>
                <c:ptCount val="3"/>
                <c:pt idx="0">
                  <c:v>3.8870306181398036</c:v>
                </c:pt>
                <c:pt idx="1">
                  <c:v>3.919006354708261</c:v>
                </c:pt>
                <c:pt idx="2">
                  <c:v>3.1525129982668978</c:v>
                </c:pt>
              </c:numCache>
            </c:numRef>
          </c:val>
        </c:ser>
        <c:ser>
          <c:idx val="1"/>
          <c:order val="1"/>
          <c:tx>
            <c:strRef>
              <c:f>'liquidity ratios'!$L$2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'liquidity ratios'!$J$3:$J$5</c:f>
              <c:strCache>
                <c:ptCount val="3"/>
                <c:pt idx="0">
                  <c:v>Quick ratio</c:v>
                </c:pt>
                <c:pt idx="1">
                  <c:v>Current ratio</c:v>
                </c:pt>
                <c:pt idx="2">
                  <c:v>Cash ratio</c:v>
                </c:pt>
              </c:strCache>
            </c:strRef>
          </c:cat>
          <c:val>
            <c:numRef>
              <c:f>'liquidity ratios'!$L$3:$L$5</c:f>
              <c:numCache>
                <c:formatCode>General</c:formatCode>
                <c:ptCount val="3"/>
                <c:pt idx="0">
                  <c:v>5.1093330025224333</c:v>
                </c:pt>
                <c:pt idx="1">
                  <c:v>5.1403051730554523</c:v>
                </c:pt>
                <c:pt idx="2">
                  <c:v>4.2125046520282847</c:v>
                </c:pt>
              </c:numCache>
            </c:numRef>
          </c:val>
        </c:ser>
        <c:ser>
          <c:idx val="2"/>
          <c:order val="2"/>
          <c:tx>
            <c:strRef>
              <c:f>'liquidity ratios'!$M$2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'liquidity ratios'!$J$3:$J$5</c:f>
              <c:strCache>
                <c:ptCount val="3"/>
                <c:pt idx="0">
                  <c:v>Quick ratio</c:v>
                </c:pt>
                <c:pt idx="1">
                  <c:v>Current ratio</c:v>
                </c:pt>
                <c:pt idx="2">
                  <c:v>Cash ratio</c:v>
                </c:pt>
              </c:strCache>
            </c:strRef>
          </c:cat>
          <c:val>
            <c:numRef>
              <c:f>'liquidity ratios'!$M$3:$M$5</c:f>
              <c:numCache>
                <c:formatCode>General</c:formatCode>
                <c:ptCount val="3"/>
                <c:pt idx="0">
                  <c:v>6.2747672475531155</c:v>
                </c:pt>
                <c:pt idx="1">
                  <c:v>6.2907615182621148</c:v>
                </c:pt>
                <c:pt idx="2">
                  <c:v>5.1523633325375986</c:v>
                </c:pt>
              </c:numCache>
            </c:numRef>
          </c:val>
        </c:ser>
        <c:dLbls/>
        <c:gapWidth val="219"/>
        <c:overlap val="-27"/>
        <c:axId val="71234688"/>
        <c:axId val="71236224"/>
      </c:barChart>
      <c:catAx>
        <c:axId val="7123468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36224"/>
        <c:crosses val="autoZero"/>
        <c:auto val="1"/>
        <c:lblAlgn val="ctr"/>
        <c:lblOffset val="100"/>
      </c:catAx>
      <c:valAx>
        <c:axId val="7123622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34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Solvency!$G$3:$H$3</c:f>
              <c:strCache>
                <c:ptCount val="1"/>
                <c:pt idx="0">
                  <c:v>Debt ratio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Solvency!$I$1:$L$2</c:f>
              <c:strCache>
                <c:ptCount val="3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</c:strCache>
            </c:strRef>
          </c:cat>
          <c:val>
            <c:numRef>
              <c:f>Solvency!$I$3:$L$3</c:f>
              <c:numCache>
                <c:formatCode>0%</c:formatCode>
                <c:ptCount val="4"/>
                <c:pt idx="0">
                  <c:v>0.2369669060792467</c:v>
                </c:pt>
                <c:pt idx="1">
                  <c:v>0.22703565726450239</c:v>
                </c:pt>
                <c:pt idx="2">
                  <c:v>0.16991946124408197</c:v>
                </c:pt>
              </c:numCache>
            </c:numRef>
          </c:val>
        </c:ser>
        <c:ser>
          <c:idx val="1"/>
          <c:order val="1"/>
          <c:tx>
            <c:strRef>
              <c:f>Solvency!$G$4:$H$4</c:f>
              <c:strCache>
                <c:ptCount val="1"/>
                <c:pt idx="0">
                  <c:v>Debt to equity ratio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Solvency!$I$1:$L$2</c:f>
              <c:strCache>
                <c:ptCount val="3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</c:strCache>
            </c:strRef>
          </c:cat>
          <c:val>
            <c:numRef>
              <c:f>Solvency!$I$4:$L$4</c:f>
              <c:numCache>
                <c:formatCode>0%</c:formatCode>
                <c:ptCount val="4"/>
                <c:pt idx="0">
                  <c:v>0.31055914608057289</c:v>
                </c:pt>
                <c:pt idx="1">
                  <c:v>0.29372073808868082</c:v>
                </c:pt>
                <c:pt idx="2">
                  <c:v>0.20470237923990908</c:v>
                </c:pt>
              </c:numCache>
            </c:numRef>
          </c:val>
        </c:ser>
        <c:dLbls/>
        <c:gapWidth val="100"/>
        <c:overlap val="-24"/>
        <c:axId val="72839552"/>
        <c:axId val="72841088"/>
      </c:barChart>
      <c:catAx>
        <c:axId val="7283955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41088"/>
        <c:crosses val="autoZero"/>
        <c:auto val="1"/>
        <c:lblAlgn val="ctr"/>
        <c:lblOffset val="100"/>
      </c:catAx>
      <c:valAx>
        <c:axId val="7284108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3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'profitability ratios'!$J$3</c:f>
              <c:strCache>
                <c:ptCount val="1"/>
                <c:pt idx="0">
                  <c:v>Netprofit margin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ratios'!$K$3:$M$3</c:f>
              <c:numCache>
                <c:formatCode>0%</c:formatCode>
                <c:ptCount val="3"/>
                <c:pt idx="0">
                  <c:v>0.22464716157843576</c:v>
                </c:pt>
                <c:pt idx="1">
                  <c:v>0.11422128005051645</c:v>
                </c:pt>
                <c:pt idx="2">
                  <c:v>0.2157701169797944</c:v>
                </c:pt>
              </c:numCache>
            </c:numRef>
          </c:val>
        </c:ser>
        <c:ser>
          <c:idx val="1"/>
          <c:order val="1"/>
          <c:tx>
            <c:strRef>
              <c:f>'profitability ratios'!$J$4</c:f>
              <c:strCache>
                <c:ptCount val="1"/>
                <c:pt idx="0">
                  <c:v>Return on Assets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ratios'!$K$4:$M$4</c:f>
              <c:numCache>
                <c:formatCode>0%</c:formatCode>
                <c:ptCount val="3"/>
                <c:pt idx="0">
                  <c:v>0.58773067803017287</c:v>
                </c:pt>
                <c:pt idx="1">
                  <c:v>0.5618743505917535</c:v>
                </c:pt>
                <c:pt idx="2">
                  <c:v>0.53894696621432026</c:v>
                </c:pt>
              </c:numCache>
            </c:numRef>
          </c:val>
        </c:ser>
        <c:ser>
          <c:idx val="2"/>
          <c:order val="2"/>
          <c:tx>
            <c:strRef>
              <c:f>'profitability ratios'!$J$5</c:f>
              <c:strCache>
                <c:ptCount val="1"/>
                <c:pt idx="0">
                  <c:v>Gross profit margin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ratios'!$K$5:$M$5</c:f>
              <c:numCache>
                <c:formatCode>0%</c:formatCode>
                <c:ptCount val="3"/>
                <c:pt idx="0">
                  <c:v>0.5647607422945643</c:v>
                </c:pt>
                <c:pt idx="1">
                  <c:v>0.58880519597672631</c:v>
                </c:pt>
                <c:pt idx="2">
                  <c:v>0.61075416518964909</c:v>
                </c:pt>
              </c:numCache>
            </c:numRef>
          </c:val>
        </c:ser>
        <c:ser>
          <c:idx val="3"/>
          <c:order val="3"/>
          <c:tx>
            <c:strRef>
              <c:f>'profitability ratios'!$J$6</c:f>
              <c:strCache>
                <c:ptCount val="1"/>
                <c:pt idx="0">
                  <c:v>Price to earnings ratio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'profitability ratios'!$K$2:$M$2</c:f>
              <c:numCache>
                <c:formatCode>General</c:formatCode>
                <c:ptCount val="3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</c:numCache>
            </c:numRef>
          </c:cat>
          <c:val>
            <c:numRef>
              <c:f>'profitability ratios'!$K$6:$M$6</c:f>
              <c:numCache>
                <c:formatCode>0%</c:formatCode>
                <c:ptCount val="3"/>
                <c:pt idx="0">
                  <c:v>4.0501333333333334E-2</c:v>
                </c:pt>
                <c:pt idx="1">
                  <c:v>1.6860186418109189E-2</c:v>
                </c:pt>
                <c:pt idx="2">
                  <c:v>2.6040106951871658E-2</c:v>
                </c:pt>
              </c:numCache>
            </c:numRef>
          </c:val>
        </c:ser>
        <c:dLbls/>
        <c:gapWidth val="100"/>
        <c:overlap val="-24"/>
        <c:axId val="71341952"/>
        <c:axId val="71343488"/>
      </c:barChart>
      <c:catAx>
        <c:axId val="7134195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43488"/>
        <c:crosses val="autoZero"/>
        <c:auto val="1"/>
        <c:lblAlgn val="ctr"/>
        <c:lblOffset val="100"/>
      </c:catAx>
      <c:valAx>
        <c:axId val="7134348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34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7139610673665798"/>
          <c:y val="0.33578703703703711"/>
          <c:w val="0.39609689413823285"/>
          <c:h val="0.66016149023038795"/>
        </c:manualLayout>
      </c:layout>
      <c:pieChart>
        <c:varyColors val="1"/>
        <c:ser>
          <c:idx val="0"/>
          <c:order val="0"/>
          <c:tx>
            <c:strRef>
              <c:f>'profitability ratios'!$B$30</c:f>
              <c:strCache>
                <c:ptCount val="1"/>
                <c:pt idx="0">
                  <c:v>net revenue</c:v>
                </c:pt>
              </c:strCache>
            </c:strRef>
          </c:tx>
          <c:dPt>
            <c:idx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1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2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3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4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5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cat>
            <c:numRef>
              <c:f>'profitability ratios'!$C$29:$H$29</c:f>
              <c:numCache>
                <c:formatCode>General</c:formatCode>
                <c:ptCount val="6"/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'profitability ratios'!$C$30:$H$30</c:f>
              <c:numCache>
                <c:formatCode>General</c:formatCode>
                <c:ptCount val="6"/>
                <c:pt idx="3" formatCode="0">
                  <c:v>136819</c:v>
                </c:pt>
                <c:pt idx="4" formatCode="0">
                  <c:v>110855</c:v>
                </c:pt>
                <c:pt idx="5" formatCode="0">
                  <c:v>90272</c:v>
                </c:pt>
              </c:numCache>
            </c:numRef>
          </c:val>
        </c:ser>
        <c:dLbls/>
        <c:firstSliceAng val="0"/>
      </c:pieChart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operating income (millions)</a:t>
            </a:r>
          </a:p>
        </c:rich>
      </c:tx>
      <c:layout>
        <c:manualLayout>
          <c:xMode val="edge"/>
          <c:yMode val="edge"/>
          <c:x val="0.33015266841644803"/>
          <c:y val="0"/>
        </c:manualLayout>
      </c:layout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'profitability ratios'!$A$51</c:f>
              <c:strCache>
                <c:ptCount val="1"/>
                <c:pt idx="0">
                  <c:v>operating income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Val val="1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'profitability ratios'!$B$50:$F$50</c:f>
              <c:numCache>
                <c:formatCode>General</c:formatCode>
                <c:ptCount val="5"/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'profitability ratios'!$B$51:$F$51</c:f>
              <c:numCache>
                <c:formatCode>#,##0</c:formatCode>
                <c:ptCount val="5"/>
                <c:pt idx="1">
                  <c:v>31392</c:v>
                </c:pt>
                <c:pt idx="2">
                  <c:v>28882</c:v>
                </c:pt>
                <c:pt idx="3">
                  <c:v>23716</c:v>
                </c:pt>
              </c:numCache>
            </c:numRef>
          </c:val>
        </c:ser>
        <c:dLbls>
          <c:showVal val="1"/>
        </c:dLbls>
        <c:gapWidth val="41"/>
        <c:axId val="74064256"/>
        <c:axId val="74065792"/>
      </c:barChart>
      <c:catAx>
        <c:axId val="7406425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65792"/>
        <c:crosses val="autoZero"/>
        <c:auto val="1"/>
        <c:lblAlgn val="ctr"/>
        <c:lblOffset val="100"/>
      </c:catAx>
      <c:valAx>
        <c:axId val="74065792"/>
        <c:scaling>
          <c:orientation val="minMax"/>
        </c:scaling>
        <c:delete val="1"/>
        <c:axPos val="l"/>
        <c:numFmt formatCode="General" sourceLinked="1"/>
        <c:majorTickMark val="none"/>
        <c:tickLblPos val="nextTo"/>
        <c:crossAx val="74064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Net income ($000)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'profitability ratios'!$B$69</c:f>
              <c:strCache>
                <c:ptCount val="1"/>
                <c:pt idx="0">
                  <c:v>Net income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'profitability ratios'!$C$68:$E$68</c:f>
              <c:numCache>
                <c:formatCode>General</c:formatCode>
                <c:ptCount val="3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</c:numCache>
            </c:numRef>
          </c:cat>
          <c:val>
            <c:numRef>
              <c:f>'profitability ratios'!$C$69:$E$69</c:f>
              <c:numCache>
                <c:formatCode>0</c:formatCode>
                <c:ptCount val="3"/>
                <c:pt idx="0">
                  <c:v>30376</c:v>
                </c:pt>
                <c:pt idx="1">
                  <c:v>12662</c:v>
                </c:pt>
                <c:pt idx="2">
                  <c:v>19478</c:v>
                </c:pt>
              </c:numCache>
            </c:numRef>
          </c:val>
        </c:ser>
        <c:dLbls>
          <c:showVal val="1"/>
        </c:dLbls>
        <c:gapWidth val="219"/>
        <c:overlap val="-27"/>
        <c:axId val="74098176"/>
        <c:axId val="74099712"/>
      </c:barChart>
      <c:catAx>
        <c:axId val="7409817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99712"/>
        <c:crosses val="autoZero"/>
        <c:auto val="1"/>
        <c:lblAlgn val="ctr"/>
        <c:lblOffset val="100"/>
      </c:catAx>
      <c:valAx>
        <c:axId val="7409971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9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'profitability ratios'!$C$88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'profitability ratios'!$B$89:$B$91</c:f>
              <c:strCache>
                <c:ptCount val="3"/>
                <c:pt idx="0">
                  <c:v>EBIT</c:v>
                </c:pt>
                <c:pt idx="1">
                  <c:v>Interest</c:v>
                </c:pt>
                <c:pt idx="2">
                  <c:v>Tax</c:v>
                </c:pt>
              </c:strCache>
            </c:strRef>
          </c:cat>
          <c:val>
            <c:numRef>
              <c:f>'profitability ratios'!$C$89:$C$91</c:f>
              <c:numCache>
                <c:formatCode>General</c:formatCode>
                <c:ptCount val="3"/>
                <c:pt idx="0" formatCode="#,##0">
                  <c:v>31392</c:v>
                </c:pt>
                <c:pt idx="1">
                  <c:v>114</c:v>
                </c:pt>
                <c:pt idx="2" formatCode="#,##0">
                  <c:v>34913</c:v>
                </c:pt>
              </c:numCache>
            </c:numRef>
          </c:val>
        </c:ser>
        <c:ser>
          <c:idx val="1"/>
          <c:order val="1"/>
          <c:tx>
            <c:strRef>
              <c:f>'profitability ratios'!$D$88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'profitability ratios'!$B$89:$B$91</c:f>
              <c:strCache>
                <c:ptCount val="3"/>
                <c:pt idx="0">
                  <c:v>EBIT</c:v>
                </c:pt>
                <c:pt idx="1">
                  <c:v>Interest</c:v>
                </c:pt>
                <c:pt idx="2">
                  <c:v>Tax</c:v>
                </c:pt>
              </c:strCache>
            </c:strRef>
          </c:cat>
          <c:val>
            <c:numRef>
              <c:f>'profitability ratios'!$D$89:$D$91</c:f>
              <c:numCache>
                <c:formatCode>General</c:formatCode>
                <c:ptCount val="3"/>
                <c:pt idx="0" formatCode="#,##0">
                  <c:v>28882</c:v>
                </c:pt>
                <c:pt idx="1">
                  <c:v>109</c:v>
                </c:pt>
                <c:pt idx="2" formatCode="#,##0">
                  <c:v>27193</c:v>
                </c:pt>
              </c:numCache>
            </c:numRef>
          </c:val>
        </c:ser>
        <c:ser>
          <c:idx val="2"/>
          <c:order val="2"/>
          <c:tx>
            <c:strRef>
              <c:f>'profitability ratios'!$E$88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Val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'profitability ratios'!$B$89:$B$91</c:f>
              <c:strCache>
                <c:ptCount val="3"/>
                <c:pt idx="0">
                  <c:v>EBIT</c:v>
                </c:pt>
                <c:pt idx="1">
                  <c:v>Interest</c:v>
                </c:pt>
                <c:pt idx="2">
                  <c:v>Tax</c:v>
                </c:pt>
              </c:strCache>
            </c:strRef>
          </c:cat>
          <c:val>
            <c:numRef>
              <c:f>'profitability ratios'!$E$89:$E$91</c:f>
              <c:numCache>
                <c:formatCode>General</c:formatCode>
                <c:ptCount val="3"/>
                <c:pt idx="0" formatCode="#,##0">
                  <c:v>3716</c:v>
                </c:pt>
                <c:pt idx="1">
                  <c:v>124</c:v>
                </c:pt>
                <c:pt idx="2" formatCode="#,##0">
                  <c:v>24150</c:v>
                </c:pt>
              </c:numCache>
            </c:numRef>
          </c:val>
        </c:ser>
        <c:dLbls>
          <c:showVal val="1"/>
        </c:dLbls>
        <c:gapWidth val="65"/>
        <c:axId val="74171520"/>
        <c:axId val="74173056"/>
      </c:barChart>
      <c:catAx>
        <c:axId val="7417152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173056"/>
        <c:crosses val="autoZero"/>
        <c:auto val="1"/>
        <c:lblAlgn val="ctr"/>
        <c:lblOffset val="100"/>
      </c:catAx>
      <c:valAx>
        <c:axId val="741730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tickLblPos val="nextTo"/>
        <c:crossAx val="7417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6</xdr:row>
      <xdr:rowOff>100012</xdr:rowOff>
    </xdr:from>
    <xdr:to>
      <xdr:col>17</xdr:col>
      <xdr:colOff>38100</xdr:colOff>
      <xdr:row>17</xdr:row>
      <xdr:rowOff>147637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5</xdr:row>
      <xdr:rowOff>119062</xdr:rowOff>
    </xdr:from>
    <xdr:to>
      <xdr:col>14</xdr:col>
      <xdr:colOff>561975</xdr:colOff>
      <xdr:row>19</xdr:row>
      <xdr:rowOff>176212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13</xdr:row>
      <xdr:rowOff>33337</xdr:rowOff>
    </xdr:from>
    <xdr:to>
      <xdr:col>17</xdr:col>
      <xdr:colOff>76200</xdr:colOff>
      <xdr:row>27</xdr:row>
      <xdr:rowOff>119062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371475</xdr:colOff>
      <xdr:row>32</xdr:row>
      <xdr:rowOff>119062</xdr:rowOff>
    </xdr:from>
    <xdr:to>
      <xdr:col>7</xdr:col>
      <xdr:colOff>666750</xdr:colOff>
      <xdr:row>47</xdr:row>
      <xdr:rowOff>4762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51</xdr:row>
      <xdr:rowOff>185737</xdr:rowOff>
    </xdr:from>
    <xdr:to>
      <xdr:col>6</xdr:col>
      <xdr:colOff>666750</xdr:colOff>
      <xdr:row>66</xdr:row>
      <xdr:rowOff>71437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495300</xdr:colOff>
      <xdr:row>70</xdr:row>
      <xdr:rowOff>52387</xdr:rowOff>
    </xdr:from>
    <xdr:to>
      <xdr:col>7</xdr:col>
      <xdr:colOff>180975</xdr:colOff>
      <xdr:row>84</xdr:row>
      <xdr:rowOff>128587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352425</xdr:colOff>
      <xdr:row>92</xdr:row>
      <xdr:rowOff>71437</xdr:rowOff>
    </xdr:from>
    <xdr:to>
      <xdr:col>7</xdr:col>
      <xdr:colOff>38100</xdr:colOff>
      <xdr:row>106</xdr:row>
      <xdr:rowOff>147637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showGridLines="0" workbookViewId="0">
      <selection activeCell="J2" sqref="J2:M5"/>
    </sheetView>
  </sheetViews>
  <sheetFormatPr defaultRowHeight="15"/>
  <cols>
    <col min="1" max="1" width="12.28515625" bestFit="1" customWidth="1"/>
    <col min="10" max="10" width="13.42578125" customWidth="1"/>
  </cols>
  <sheetData>
    <row r="1" spans="1:13" ht="15.75" thickBot="1">
      <c r="F1">
        <v>2018</v>
      </c>
      <c r="G1" t="s">
        <v>17</v>
      </c>
      <c r="H1" s="6"/>
      <c r="I1" s="6"/>
    </row>
    <row r="2" spans="1:13" ht="15.75" thickBot="1">
      <c r="A2" s="5" t="s">
        <v>3</v>
      </c>
      <c r="B2" s="5"/>
      <c r="C2" s="5"/>
      <c r="D2" s="5"/>
      <c r="E2" s="5" t="s">
        <v>30</v>
      </c>
      <c r="F2" s="5">
        <v>2018</v>
      </c>
      <c r="G2" s="5">
        <v>2017</v>
      </c>
      <c r="H2" s="7">
        <v>2016</v>
      </c>
      <c r="I2" s="6"/>
      <c r="J2" s="17"/>
      <c r="K2" s="18">
        <v>2019</v>
      </c>
      <c r="L2" s="18">
        <v>2018</v>
      </c>
      <c r="M2" s="19">
        <v>2017</v>
      </c>
    </row>
    <row r="3" spans="1:13">
      <c r="B3" t="s">
        <v>31</v>
      </c>
      <c r="F3" s="11">
        <v>135676</v>
      </c>
      <c r="G3" s="11">
        <v>124308</v>
      </c>
      <c r="H3" s="11">
        <v>105408</v>
      </c>
      <c r="I3" s="6"/>
      <c r="J3" s="21" t="s">
        <v>3</v>
      </c>
      <c r="K3" s="20">
        <f>F7</f>
        <v>3.8870306181398036</v>
      </c>
      <c r="L3" s="21">
        <f>G7</f>
        <v>5.1093330025224333</v>
      </c>
      <c r="M3" s="6">
        <f>H7</f>
        <v>6.2747672475531155</v>
      </c>
    </row>
    <row r="4" spans="1:13">
      <c r="B4" t="s">
        <v>33</v>
      </c>
      <c r="F4" s="12">
        <v>1107</v>
      </c>
      <c r="G4" s="13">
        <v>749</v>
      </c>
      <c r="H4" s="13">
        <v>268</v>
      </c>
      <c r="I4" s="6"/>
      <c r="J4" s="22" t="s">
        <v>12</v>
      </c>
      <c r="K4" s="6">
        <f>F10</f>
        <v>3.919006354708261</v>
      </c>
      <c r="L4" s="22">
        <f>G10</f>
        <v>5.1403051730554523</v>
      </c>
      <c r="M4" s="6">
        <f>H10</f>
        <v>6.2907615182621148</v>
      </c>
    </row>
    <row r="5" spans="1:13" ht="15.75" thickBot="1">
      <c r="B5" t="s">
        <v>34</v>
      </c>
      <c r="F5" s="2">
        <f>F3-F4</f>
        <v>134569</v>
      </c>
      <c r="G5" s="2">
        <f t="shared" ref="G5:H5" si="0">G3-G4</f>
        <v>123559</v>
      </c>
      <c r="H5" s="2">
        <f t="shared" si="0"/>
        <v>105140</v>
      </c>
      <c r="J5" s="23" t="s">
        <v>6</v>
      </c>
      <c r="K5" s="7">
        <f>F14</f>
        <v>3.1525129982668978</v>
      </c>
      <c r="L5" s="23">
        <f>G14</f>
        <v>4.2125046520282847</v>
      </c>
      <c r="M5" s="7">
        <f>H14</f>
        <v>5.1523633325375986</v>
      </c>
    </row>
    <row r="6" spans="1:13">
      <c r="B6" t="s">
        <v>32</v>
      </c>
      <c r="F6" s="11">
        <v>34620</v>
      </c>
      <c r="G6" s="11">
        <v>24183</v>
      </c>
      <c r="H6" s="11">
        <v>16756</v>
      </c>
    </row>
    <row r="7" spans="1:13">
      <c r="B7" t="s">
        <v>0</v>
      </c>
      <c r="F7">
        <f>F5/F6</f>
        <v>3.8870306181398036</v>
      </c>
      <c r="G7">
        <f t="shared" ref="G7:H7" si="1">G5/G6</f>
        <v>5.1093330025224333</v>
      </c>
      <c r="H7">
        <f t="shared" si="1"/>
        <v>6.2747672475531155</v>
      </c>
    </row>
    <row r="8" spans="1:13">
      <c r="A8" t="s">
        <v>12</v>
      </c>
      <c r="B8" t="s">
        <v>4</v>
      </c>
    </row>
    <row r="9" spans="1:13" ht="18.75" customHeight="1">
      <c r="B9" t="s">
        <v>35</v>
      </c>
      <c r="F9" s="2">
        <f>F3</f>
        <v>135676</v>
      </c>
      <c r="G9" s="2">
        <f t="shared" ref="G9:H9" si="2">G3</f>
        <v>124308</v>
      </c>
      <c r="H9" s="2">
        <f t="shared" si="2"/>
        <v>105408</v>
      </c>
    </row>
    <row r="10" spans="1:13">
      <c r="F10">
        <f>F9/F6</f>
        <v>3.919006354708261</v>
      </c>
      <c r="G10">
        <f>G9/G6</f>
        <v>5.1403051730554523</v>
      </c>
      <c r="H10">
        <f t="shared" ref="H10" si="3">H9/H6</f>
        <v>6.2907615182621148</v>
      </c>
    </row>
    <row r="11" spans="1:13" ht="33.75" customHeight="1">
      <c r="A11" t="s">
        <v>6</v>
      </c>
      <c r="B11" s="27" t="s">
        <v>7</v>
      </c>
      <c r="C11" s="27"/>
      <c r="D11" s="27"/>
      <c r="E11" s="27"/>
      <c r="F11" s="27"/>
      <c r="H11" s="6"/>
    </row>
    <row r="12" spans="1:13">
      <c r="B12" t="s">
        <v>18</v>
      </c>
      <c r="F12">
        <f>92439+16701</f>
        <v>109140</v>
      </c>
      <c r="G12">
        <f>10715+91156</f>
        <v>101871</v>
      </c>
      <c r="H12" s="6">
        <f>12918+73415</f>
        <v>86333</v>
      </c>
    </row>
    <row r="13" spans="1:13">
      <c r="B13" t="s">
        <v>19</v>
      </c>
      <c r="F13" s="2">
        <f>F6</f>
        <v>34620</v>
      </c>
      <c r="G13" s="2">
        <f t="shared" ref="G13:H13" si="4">G6</f>
        <v>24183</v>
      </c>
      <c r="H13" s="2">
        <f t="shared" si="4"/>
        <v>16756</v>
      </c>
    </row>
    <row r="14" spans="1:13">
      <c r="F14">
        <f>F12/F13</f>
        <v>3.1525129982668978</v>
      </c>
      <c r="G14">
        <f t="shared" ref="G14:H14" si="5">G12/G13</f>
        <v>4.2125046520282847</v>
      </c>
      <c r="H14">
        <f t="shared" si="5"/>
        <v>5.1523633325375986</v>
      </c>
    </row>
    <row r="15" spans="1:13">
      <c r="A15" s="16"/>
    </row>
    <row r="16" spans="1:13">
      <c r="A16" s="16"/>
    </row>
    <row r="17" spans="1:7" ht="31.5">
      <c r="A17" s="15" t="s">
        <v>48</v>
      </c>
      <c r="B17" s="15">
        <v>2016</v>
      </c>
      <c r="C17" s="15">
        <v>2017</v>
      </c>
      <c r="D17" s="15">
        <v>2018</v>
      </c>
      <c r="G17" s="16"/>
    </row>
    <row r="18" spans="1:7" ht="15.75">
      <c r="A18" s="15" t="s">
        <v>49</v>
      </c>
      <c r="B18" s="15">
        <v>78.23</v>
      </c>
      <c r="C18" s="15">
        <v>43.12</v>
      </c>
      <c r="D18" s="15">
        <v>51.31</v>
      </c>
    </row>
    <row r="19" spans="1:7" ht="15.75">
      <c r="A19" s="15" t="s">
        <v>50</v>
      </c>
      <c r="B19" s="15">
        <v>12.71</v>
      </c>
      <c r="C19" s="15">
        <v>8.25</v>
      </c>
      <c r="D19" s="15">
        <v>7.1</v>
      </c>
    </row>
    <row r="20" spans="1:7" ht="15.75">
      <c r="A20" s="15" t="s">
        <v>51</v>
      </c>
      <c r="B20" s="15">
        <v>15</v>
      </c>
      <c r="C20" s="15">
        <v>18</v>
      </c>
      <c r="D20" s="15">
        <v>23</v>
      </c>
    </row>
    <row r="21" spans="1:7">
      <c r="A21" s="16"/>
      <c r="B21" s="16"/>
      <c r="C21" s="16"/>
      <c r="D21" s="16"/>
    </row>
    <row r="22" spans="1:7">
      <c r="A22" s="16"/>
      <c r="B22" s="16"/>
      <c r="C22" s="16"/>
      <c r="D22" s="16"/>
    </row>
    <row r="23" spans="1:7">
      <c r="B23" s="16"/>
      <c r="C23" s="16"/>
      <c r="D23" s="16"/>
    </row>
    <row r="24" spans="1:7">
      <c r="B24" s="16"/>
      <c r="C24" s="16"/>
      <c r="D24" s="16"/>
    </row>
    <row r="25" spans="1:7">
      <c r="B25" s="16"/>
      <c r="C25" s="16"/>
      <c r="D25" s="16"/>
    </row>
    <row r="26" spans="1:7">
      <c r="B26" s="16"/>
      <c r="C26" s="16"/>
      <c r="D26" s="16"/>
    </row>
    <row r="27" spans="1:7">
      <c r="B27" s="16"/>
      <c r="C27" s="16"/>
      <c r="D27" s="16"/>
    </row>
    <row r="28" spans="1:7">
      <c r="B28" s="16"/>
      <c r="C28" s="16"/>
      <c r="D28" s="16"/>
    </row>
    <row r="29" spans="1:7">
      <c r="B29" s="16"/>
      <c r="C29" s="16"/>
      <c r="D29" s="16"/>
    </row>
    <row r="30" spans="1:7">
      <c r="B30" s="16"/>
      <c r="C30" s="16"/>
      <c r="D30" s="16"/>
    </row>
    <row r="31" spans="1:7">
      <c r="B31" s="16"/>
      <c r="C31" s="16"/>
      <c r="D31" s="16"/>
    </row>
    <row r="32" spans="1:7">
      <c r="B32" s="16"/>
      <c r="C32" s="16"/>
      <c r="D32" s="16"/>
    </row>
    <row r="33" spans="2:4">
      <c r="B33" s="16"/>
      <c r="C33" s="16"/>
      <c r="D33" s="16"/>
    </row>
    <row r="34" spans="2:4">
      <c r="B34" s="16"/>
      <c r="C34" s="16"/>
      <c r="D34" s="16"/>
    </row>
    <row r="35" spans="2:4">
      <c r="B35" s="16"/>
      <c r="C35" s="16"/>
      <c r="D35" s="16"/>
    </row>
    <row r="36" spans="2:4">
      <c r="B36" s="16"/>
      <c r="C36" s="16"/>
      <c r="D36" s="16"/>
    </row>
    <row r="37" spans="2:4">
      <c r="B37" s="16"/>
      <c r="C37" s="16"/>
      <c r="D37" s="16"/>
    </row>
    <row r="38" spans="2:4">
      <c r="B38" s="16"/>
      <c r="C38" s="16"/>
      <c r="D38" s="16"/>
    </row>
    <row r="39" spans="2:4">
      <c r="B39" s="16"/>
      <c r="C39" s="16"/>
      <c r="D39" s="16"/>
    </row>
    <row r="40" spans="2:4">
      <c r="B40" s="16"/>
      <c r="C40" s="16"/>
      <c r="D40" s="16"/>
    </row>
    <row r="41" spans="2:4">
      <c r="B41" s="16"/>
      <c r="C41" s="16"/>
      <c r="D41" s="16"/>
    </row>
    <row r="42" spans="2:4">
      <c r="B42" s="16"/>
      <c r="C42" s="16"/>
      <c r="D42" s="16"/>
    </row>
    <row r="43" spans="2:4">
      <c r="B43" s="16"/>
      <c r="C43" s="16"/>
      <c r="D43" s="16"/>
    </row>
    <row r="44" spans="2:4">
      <c r="B44" s="16"/>
      <c r="C44" s="16"/>
      <c r="D44" s="16"/>
    </row>
    <row r="45" spans="2:4">
      <c r="B45" s="16"/>
      <c r="C45" s="16"/>
      <c r="D45" s="16"/>
    </row>
    <row r="46" spans="2:4">
      <c r="B46" s="16"/>
      <c r="C46" s="16"/>
      <c r="D46" s="16"/>
    </row>
    <row r="47" spans="2:4">
      <c r="B47" s="16"/>
      <c r="C47" s="16"/>
      <c r="D47" s="16"/>
    </row>
    <row r="48" spans="2:4">
      <c r="B48" s="16"/>
      <c r="C48" s="16"/>
      <c r="D48" s="16"/>
    </row>
    <row r="49" spans="2:4">
      <c r="B49" s="16"/>
      <c r="C49" s="16"/>
      <c r="D49" s="16"/>
    </row>
    <row r="50" spans="2:4">
      <c r="B50" s="16"/>
      <c r="C50" s="16"/>
      <c r="D50" s="16"/>
    </row>
    <row r="51" spans="2:4">
      <c r="B51" s="16"/>
      <c r="C51" s="16"/>
      <c r="D51" s="16"/>
    </row>
    <row r="52" spans="2:4">
      <c r="B52" s="16"/>
      <c r="C52" s="16"/>
      <c r="D52" s="16"/>
    </row>
    <row r="53" spans="2:4">
      <c r="B53" s="16"/>
      <c r="C53" s="16"/>
      <c r="D53" s="16"/>
    </row>
    <row r="54" spans="2:4">
      <c r="B54" s="16"/>
      <c r="C54" s="16"/>
      <c r="D54" s="16"/>
    </row>
    <row r="55" spans="2:4">
      <c r="B55" s="16"/>
      <c r="C55" s="16"/>
      <c r="D55" s="16"/>
    </row>
    <row r="56" spans="2:4">
      <c r="B56" s="16"/>
      <c r="C56" s="16"/>
      <c r="D56" s="16"/>
    </row>
  </sheetData>
  <mergeCells count="1">
    <mergeCell ref="B11:F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showGridLines="0" workbookViewId="0">
      <selection activeCell="H2" sqref="H2:K4"/>
    </sheetView>
  </sheetViews>
  <sheetFormatPr defaultRowHeight="15"/>
  <cols>
    <col min="4" max="4" width="10.7109375" customWidth="1"/>
    <col min="5" max="5" width="12.5703125" customWidth="1"/>
    <col min="6" max="6" width="10.85546875" customWidth="1"/>
    <col min="8" max="8" width="20.85546875" customWidth="1"/>
  </cols>
  <sheetData>
    <row r="1" spans="1:11" ht="15.75" thickBot="1">
      <c r="H1" s="5"/>
      <c r="I1" s="5"/>
      <c r="J1" s="5"/>
      <c r="K1" s="7"/>
    </row>
    <row r="2" spans="1:11" ht="15.75" thickBot="1">
      <c r="F2" s="6" t="s">
        <v>16</v>
      </c>
      <c r="G2" s="22"/>
      <c r="H2" s="7"/>
      <c r="I2" s="5">
        <v>2018</v>
      </c>
      <c r="J2" s="5">
        <v>2017</v>
      </c>
      <c r="K2" s="7">
        <v>2016</v>
      </c>
    </row>
    <row r="3" spans="1:11">
      <c r="F3" s="6"/>
      <c r="G3" s="22"/>
      <c r="H3" s="6" t="s">
        <v>1</v>
      </c>
      <c r="I3" s="14">
        <f>D10</f>
        <v>0.2369669060792467</v>
      </c>
      <c r="J3" s="14">
        <f t="shared" ref="J3:K3" si="0">E10</f>
        <v>0.22703565726450239</v>
      </c>
      <c r="K3" s="24">
        <f t="shared" si="0"/>
        <v>0.16991946124408197</v>
      </c>
    </row>
    <row r="4" spans="1:11" ht="15.75" thickBot="1">
      <c r="F4" s="6"/>
      <c r="G4" s="22"/>
      <c r="H4" s="7" t="s">
        <v>13</v>
      </c>
      <c r="I4" s="25">
        <f>D17</f>
        <v>0.31055914608057289</v>
      </c>
      <c r="J4" s="25">
        <f t="shared" ref="J4:K4" si="1">E17</f>
        <v>0.29372073808868082</v>
      </c>
      <c r="K4" s="26">
        <f t="shared" si="1"/>
        <v>0.20470237923990908</v>
      </c>
    </row>
    <row r="5" spans="1:11" ht="15.75" thickBot="1">
      <c r="A5" s="5"/>
      <c r="B5" s="5"/>
      <c r="C5" s="5"/>
      <c r="D5" s="5" t="s">
        <v>36</v>
      </c>
      <c r="E5" s="5">
        <v>2017</v>
      </c>
      <c r="F5" s="7">
        <v>2016</v>
      </c>
      <c r="H5" s="6"/>
    </row>
    <row r="6" spans="1:11">
      <c r="A6" t="s">
        <v>1</v>
      </c>
      <c r="F6" s="6"/>
    </row>
    <row r="7" spans="1:11">
      <c r="B7" t="s">
        <v>2</v>
      </c>
      <c r="F7" s="6"/>
    </row>
    <row r="8" spans="1:11">
      <c r="B8" t="s">
        <v>20</v>
      </c>
      <c r="D8" s="11">
        <v>55164</v>
      </c>
      <c r="E8" s="11">
        <v>44793</v>
      </c>
      <c r="F8" s="11">
        <v>28461</v>
      </c>
    </row>
    <row r="9" spans="1:11">
      <c r="B9" t="s">
        <v>21</v>
      </c>
      <c r="D9" s="11">
        <v>232792</v>
      </c>
      <c r="E9" s="11">
        <v>197295</v>
      </c>
      <c r="F9" s="11">
        <v>167497</v>
      </c>
    </row>
    <row r="10" spans="1:11">
      <c r="D10">
        <f>D8/D9</f>
        <v>0.2369669060792467</v>
      </c>
      <c r="E10">
        <f>E8/E9</f>
        <v>0.22703565726450239</v>
      </c>
      <c r="F10" s="6">
        <f>F8/F9</f>
        <v>0.16991946124408197</v>
      </c>
    </row>
    <row r="11" spans="1:11">
      <c r="F11" s="6"/>
    </row>
    <row r="12" spans="1:11">
      <c r="F12" s="6"/>
    </row>
    <row r="13" spans="1:11">
      <c r="A13" t="s">
        <v>13</v>
      </c>
      <c r="F13" s="6"/>
    </row>
    <row r="14" spans="1:11">
      <c r="F14" s="6"/>
    </row>
    <row r="15" spans="1:11">
      <c r="B15" t="s">
        <v>14</v>
      </c>
      <c r="F15" s="6"/>
    </row>
    <row r="16" spans="1:11">
      <c r="B16" t="s">
        <v>22</v>
      </c>
      <c r="D16" s="12">
        <v>177628</v>
      </c>
      <c r="E16" s="12">
        <v>152502</v>
      </c>
      <c r="F16" s="12">
        <v>139036</v>
      </c>
    </row>
    <row r="17" spans="4:6">
      <c r="D17">
        <f>D8/D16</f>
        <v>0.31055914608057289</v>
      </c>
      <c r="E17">
        <f t="shared" ref="E17:F17" si="2">E8/E16</f>
        <v>0.29372073808868082</v>
      </c>
      <c r="F17" s="6">
        <f t="shared" si="2"/>
        <v>0.20470237923990908</v>
      </c>
    </row>
    <row r="18" spans="4:6">
      <c r="F18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3"/>
  <sheetViews>
    <sheetView showGridLines="0" tabSelected="1" topLeftCell="A75" workbookViewId="0">
      <selection activeCell="C111" sqref="C111"/>
    </sheetView>
  </sheetViews>
  <sheetFormatPr defaultRowHeight="15"/>
  <cols>
    <col min="6" max="6" width="14.85546875" customWidth="1"/>
    <col min="7" max="7" width="12.7109375" customWidth="1"/>
    <col min="8" max="8" width="11.7109375" customWidth="1"/>
  </cols>
  <sheetData>
    <row r="1" spans="1:14">
      <c r="H1" s="6" t="s">
        <v>16</v>
      </c>
    </row>
    <row r="2" spans="1:14" ht="15.75" thickBot="1">
      <c r="H2" s="6"/>
      <c r="K2" s="5">
        <v>2019</v>
      </c>
      <c r="L2" s="5">
        <v>2018</v>
      </c>
      <c r="M2" s="5">
        <v>2017</v>
      </c>
    </row>
    <row r="3" spans="1:14">
      <c r="H3" s="6"/>
      <c r="J3" t="s">
        <v>8</v>
      </c>
      <c r="K3" s="14">
        <f>F8</f>
        <v>0.22464716157843576</v>
      </c>
      <c r="L3" s="14">
        <f t="shared" ref="L3:M3" si="0">G8</f>
        <v>0.11422128005051645</v>
      </c>
      <c r="M3" s="14">
        <f t="shared" si="0"/>
        <v>0.2157701169797944</v>
      </c>
    </row>
    <row r="4" spans="1:14" ht="15.75" thickBot="1">
      <c r="A4" t="s">
        <v>8</v>
      </c>
      <c r="F4" s="5" t="s">
        <v>36</v>
      </c>
      <c r="G4" s="5">
        <v>2017</v>
      </c>
      <c r="H4" s="7">
        <v>2016</v>
      </c>
      <c r="J4" t="s">
        <v>10</v>
      </c>
      <c r="K4" s="14">
        <f>F14</f>
        <v>0.58773067803017287</v>
      </c>
      <c r="L4" s="14">
        <f t="shared" ref="L4:M4" si="1">G14</f>
        <v>0.5618743505917535</v>
      </c>
      <c r="M4" s="14">
        <f t="shared" si="1"/>
        <v>0.53894696621432026</v>
      </c>
    </row>
    <row r="5" spans="1:14">
      <c r="B5" t="s">
        <v>9</v>
      </c>
      <c r="H5" s="6"/>
      <c r="J5" t="s">
        <v>5</v>
      </c>
      <c r="K5" s="14">
        <f>F20</f>
        <v>0.5647607422945643</v>
      </c>
      <c r="L5" s="14">
        <f t="shared" ref="L5:M5" si="2">G20</f>
        <v>0.58880519597672631</v>
      </c>
      <c r="M5" s="14">
        <f t="shared" si="2"/>
        <v>0.61075416518964909</v>
      </c>
    </row>
    <row r="6" spans="1:14">
      <c r="B6" t="s">
        <v>23</v>
      </c>
      <c r="F6" s="11">
        <v>30736</v>
      </c>
      <c r="G6" s="11">
        <v>12662</v>
      </c>
      <c r="H6" s="11">
        <v>19478</v>
      </c>
      <c r="J6" t="str">
        <f>A22</f>
        <v>Price to earnings ratio</v>
      </c>
      <c r="K6" s="14">
        <f>F25</f>
        <v>4.0501333333333334E-2</v>
      </c>
      <c r="L6" s="14">
        <f t="shared" ref="L6:M6" si="3">G25</f>
        <v>1.6860186418109189E-2</v>
      </c>
      <c r="M6" s="14">
        <f t="shared" si="3"/>
        <v>2.6040106951871658E-2</v>
      </c>
      <c r="N6" s="1"/>
    </row>
    <row r="7" spans="1:14">
      <c r="B7" t="s">
        <v>24</v>
      </c>
      <c r="F7" s="12">
        <v>136819</v>
      </c>
      <c r="G7" s="12">
        <v>110855</v>
      </c>
      <c r="H7" s="12">
        <v>90272</v>
      </c>
      <c r="N7" s="1"/>
    </row>
    <row r="8" spans="1:14">
      <c r="F8" s="4">
        <f>F6/F7</f>
        <v>0.22464716157843576</v>
      </c>
      <c r="G8" s="4">
        <f t="shared" ref="G8:H8" si="4">G6/G7</f>
        <v>0.11422128005051645</v>
      </c>
      <c r="H8" s="8">
        <f t="shared" si="4"/>
        <v>0.2157701169797944</v>
      </c>
      <c r="N8" s="1"/>
    </row>
    <row r="9" spans="1:14" ht="15.75" thickBot="1">
      <c r="G9" s="5"/>
      <c r="H9" s="6"/>
    </row>
    <row r="10" spans="1:14">
      <c r="A10" t="s">
        <v>10</v>
      </c>
      <c r="H10" s="6"/>
    </row>
    <row r="11" spans="1:14">
      <c r="B11" t="s">
        <v>11</v>
      </c>
      <c r="H11" s="6"/>
    </row>
    <row r="12" spans="1:14">
      <c r="B12" t="s">
        <v>25</v>
      </c>
      <c r="F12" s="3">
        <f>F7</f>
        <v>136819</v>
      </c>
      <c r="G12" s="3">
        <f t="shared" ref="G12:H12" si="5">G7</f>
        <v>110855</v>
      </c>
      <c r="H12" s="9">
        <f t="shared" si="5"/>
        <v>90272</v>
      </c>
    </row>
    <row r="13" spans="1:14">
      <c r="B13" t="s">
        <v>21</v>
      </c>
      <c r="F13" s="2">
        <f>Solvency!D9</f>
        <v>232792</v>
      </c>
      <c r="G13" s="2">
        <f>Solvency!E9</f>
        <v>197295</v>
      </c>
      <c r="H13" s="2">
        <f>Solvency!F9</f>
        <v>167497</v>
      </c>
    </row>
    <row r="14" spans="1:14">
      <c r="F14" s="10">
        <f>F12/F13</f>
        <v>0.58773067803017287</v>
      </c>
      <c r="G14" s="10">
        <f t="shared" ref="G14:H14" si="6">G12/G13</f>
        <v>0.5618743505917535</v>
      </c>
      <c r="H14" s="10">
        <f t="shared" si="6"/>
        <v>0.53894696621432026</v>
      </c>
    </row>
    <row r="15" spans="1:14">
      <c r="H15" s="6"/>
    </row>
    <row r="16" spans="1:14">
      <c r="A16" t="s">
        <v>5</v>
      </c>
      <c r="H16" s="6"/>
    </row>
    <row r="17" spans="1:9">
      <c r="B17" t="s">
        <v>37</v>
      </c>
      <c r="H17" s="6"/>
    </row>
    <row r="18" spans="1:9">
      <c r="B18" t="s">
        <v>38</v>
      </c>
      <c r="F18" s="11">
        <v>77270</v>
      </c>
      <c r="G18" s="11">
        <v>65272</v>
      </c>
      <c r="H18" s="11">
        <v>55134</v>
      </c>
    </row>
    <row r="19" spans="1:9">
      <c r="B19" t="s">
        <v>26</v>
      </c>
      <c r="F19" s="3">
        <f>F7</f>
        <v>136819</v>
      </c>
      <c r="G19" s="3">
        <f t="shared" ref="G19:H19" si="7">G7</f>
        <v>110855</v>
      </c>
      <c r="H19" s="9">
        <f t="shared" si="7"/>
        <v>90272</v>
      </c>
    </row>
    <row r="20" spans="1:9">
      <c r="F20" s="4">
        <f>F18/F19</f>
        <v>0.5647607422945643</v>
      </c>
      <c r="G20" s="4">
        <f t="shared" ref="G20:H20" si="8">G18/G19</f>
        <v>0.58880519597672631</v>
      </c>
      <c r="H20" s="8">
        <f t="shared" si="8"/>
        <v>0.61075416518964909</v>
      </c>
    </row>
    <row r="21" spans="1:9">
      <c r="H21" s="6"/>
    </row>
    <row r="22" spans="1:9">
      <c r="A22" t="s">
        <v>15</v>
      </c>
    </row>
    <row r="23" spans="1:9">
      <c r="B23" t="s">
        <v>27</v>
      </c>
      <c r="F23">
        <v>750000</v>
      </c>
      <c r="G23">
        <v>751000</v>
      </c>
      <c r="H23">
        <v>748000</v>
      </c>
    </row>
    <row r="24" spans="1:9">
      <c r="B24" t="s">
        <v>28</v>
      </c>
      <c r="F24" s="3">
        <v>30376</v>
      </c>
      <c r="G24" s="11">
        <v>12662</v>
      </c>
      <c r="H24" s="11">
        <v>19478</v>
      </c>
    </row>
    <row r="25" spans="1:9">
      <c r="B25" t="s">
        <v>29</v>
      </c>
      <c r="F25" s="14">
        <f>F24/F23</f>
        <v>4.0501333333333334E-2</v>
      </c>
      <c r="G25" s="14">
        <f t="shared" ref="G25:H25" si="9">G24/G23</f>
        <v>1.6860186418109189E-2</v>
      </c>
      <c r="H25" s="14">
        <f t="shared" si="9"/>
        <v>2.6040106951871658E-2</v>
      </c>
    </row>
    <row r="29" spans="1:9">
      <c r="F29">
        <v>2018</v>
      </c>
      <c r="G29">
        <v>2017</v>
      </c>
      <c r="H29">
        <v>2016</v>
      </c>
    </row>
    <row r="30" spans="1:9">
      <c r="B30" t="str">
        <f>B19</f>
        <v>net revenue</v>
      </c>
      <c r="F30" s="3">
        <f>F19</f>
        <v>136819</v>
      </c>
      <c r="G30" s="3">
        <f t="shared" ref="G30:H30" si="10">G19</f>
        <v>110855</v>
      </c>
      <c r="H30" s="3">
        <f t="shared" si="10"/>
        <v>90272</v>
      </c>
      <c r="I30" s="3"/>
    </row>
    <row r="32" spans="1:9">
      <c r="C32" t="s">
        <v>39</v>
      </c>
    </row>
    <row r="50" spans="1:5">
      <c r="C50">
        <v>2018</v>
      </c>
      <c r="D50">
        <v>2017</v>
      </c>
      <c r="E50">
        <v>2016</v>
      </c>
    </row>
    <row r="51" spans="1:5">
      <c r="A51" t="s">
        <v>40</v>
      </c>
      <c r="C51" s="11">
        <v>31392</v>
      </c>
      <c r="D51" s="11">
        <v>28882</v>
      </c>
      <c r="E51" s="11">
        <v>23716</v>
      </c>
    </row>
    <row r="68" spans="2:5">
      <c r="C68">
        <v>2018</v>
      </c>
      <c r="D68">
        <v>2017</v>
      </c>
      <c r="E68">
        <v>2016</v>
      </c>
    </row>
    <row r="69" spans="2:5">
      <c r="B69" t="s">
        <v>41</v>
      </c>
      <c r="C69" s="3">
        <f>F24</f>
        <v>30376</v>
      </c>
      <c r="D69" s="3">
        <f t="shared" ref="D69:E69" si="11">G24</f>
        <v>12662</v>
      </c>
      <c r="E69" s="3">
        <f t="shared" si="11"/>
        <v>19478</v>
      </c>
    </row>
    <row r="88" spans="2:5">
      <c r="C88">
        <v>2018</v>
      </c>
      <c r="D88">
        <v>2017</v>
      </c>
      <c r="E88">
        <v>2016</v>
      </c>
    </row>
    <row r="89" spans="2:5">
      <c r="B89" t="s">
        <v>42</v>
      </c>
      <c r="C89" s="12">
        <v>31392</v>
      </c>
      <c r="D89" s="12">
        <v>28882</v>
      </c>
      <c r="E89" s="12">
        <v>3716</v>
      </c>
    </row>
    <row r="90" spans="2:5">
      <c r="B90" t="s">
        <v>43</v>
      </c>
      <c r="C90" s="13">
        <v>114</v>
      </c>
      <c r="D90" s="13">
        <v>109</v>
      </c>
      <c r="E90" s="13">
        <v>124</v>
      </c>
    </row>
    <row r="91" spans="2:5">
      <c r="B91" t="s">
        <v>44</v>
      </c>
      <c r="C91" s="12">
        <v>34913</v>
      </c>
      <c r="D91" s="12">
        <v>27193</v>
      </c>
      <c r="E91" s="12">
        <v>24150</v>
      </c>
    </row>
    <row r="110" spans="2:5">
      <c r="C110">
        <v>2018</v>
      </c>
      <c r="D110">
        <v>2017</v>
      </c>
      <c r="E110">
        <v>2016</v>
      </c>
    </row>
    <row r="111" spans="2:5">
      <c r="B111" t="s">
        <v>45</v>
      </c>
    </row>
    <row r="112" spans="2:5">
      <c r="B112" t="s">
        <v>46</v>
      </c>
    </row>
    <row r="113" spans="2:2">
      <c r="B113" t="s">
        <v>47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G8"/>
  <sheetViews>
    <sheetView showGridLines="0" workbookViewId="0">
      <selection activeCell="A3" sqref="A3:G8"/>
    </sheetView>
  </sheetViews>
  <sheetFormatPr defaultRowHeight="15"/>
  <cols>
    <col min="1" max="1" width="17.42578125" customWidth="1"/>
  </cols>
  <sheetData>
    <row r="3" spans="1:7" ht="15.75" thickBot="1">
      <c r="A3" s="5"/>
      <c r="B3" s="5"/>
      <c r="C3" s="5"/>
      <c r="D3" s="5">
        <v>2018</v>
      </c>
      <c r="E3" s="5">
        <v>2017</v>
      </c>
      <c r="F3" s="5">
        <v>2016</v>
      </c>
      <c r="G3" s="5">
        <v>2015</v>
      </c>
    </row>
    <row r="4" spans="1:7">
      <c r="A4" t="s">
        <v>52</v>
      </c>
      <c r="D4" s="11">
        <v>136819</v>
      </c>
      <c r="E4" s="11">
        <v>110855</v>
      </c>
      <c r="F4" s="11">
        <v>90272</v>
      </c>
      <c r="G4" s="11">
        <v>74989</v>
      </c>
    </row>
    <row r="5" spans="1:7">
      <c r="A5" t="s">
        <v>55</v>
      </c>
      <c r="D5" s="11">
        <v>21193</v>
      </c>
      <c r="E5" s="11">
        <v>18705</v>
      </c>
      <c r="F5" s="11">
        <v>15632</v>
      </c>
      <c r="G5" s="11">
        <v>13459</v>
      </c>
    </row>
    <row r="6" spans="1:7">
      <c r="A6" t="s">
        <v>54</v>
      </c>
      <c r="D6" s="2">
        <f>(D5+E5)</f>
        <v>39898</v>
      </c>
      <c r="E6">
        <f>(E5+F5)/2</f>
        <v>17168.5</v>
      </c>
      <c r="F6">
        <f>(F5+G5)/2</f>
        <v>14545.5</v>
      </c>
    </row>
    <row r="7" spans="1:7" ht="15.75" thickBot="1">
      <c r="A7" s="5" t="s">
        <v>53</v>
      </c>
      <c r="B7" s="5"/>
      <c r="C7" s="5"/>
      <c r="D7" s="5">
        <f>D6/D4</f>
        <v>0.2916115451801285</v>
      </c>
      <c r="E7" s="5">
        <f t="shared" ref="E7:F7" si="0">E6/E4</f>
        <v>0.15487348337918902</v>
      </c>
      <c r="F7" s="5">
        <f t="shared" si="0"/>
        <v>0.16112969691598725</v>
      </c>
      <c r="G7" s="5"/>
    </row>
    <row r="8" spans="1:7" ht="15.75" thickBot="1">
      <c r="A8" s="18" t="s">
        <v>56</v>
      </c>
      <c r="B8" s="18"/>
      <c r="C8" s="18"/>
      <c r="D8" s="18">
        <f>D7*365</f>
        <v>106.4382139907469</v>
      </c>
      <c r="E8" s="18">
        <f t="shared" ref="E8:F8" si="1">E7*365</f>
        <v>56.528821433403991</v>
      </c>
      <c r="F8" s="18">
        <f t="shared" si="1"/>
        <v>58.812339374335345</v>
      </c>
      <c r="G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liquidity ratios</vt:lpstr>
      <vt:lpstr>Solvency</vt:lpstr>
      <vt:lpstr>profitability ratios</vt:lpstr>
      <vt:lpstr>DSO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2018-03-22T11:09:35Z</dcterms:created>
  <dcterms:modified xsi:type="dcterms:W3CDTF">2019-07-28T12:16:57Z</dcterms:modified>
</cp:coreProperties>
</file>